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нтор\SkyDrive\Документы\Левитана-11\Собрание-2016\"/>
    </mc:Choice>
  </mc:AlternateContent>
  <bookViews>
    <workbookView xWindow="0" yWindow="0" windowWidth="17256" windowHeight="5196"/>
  </bookViews>
  <sheets>
    <sheet name="год" sheetId="1" r:id="rId1"/>
  </sheets>
  <definedNames>
    <definedName name="_xlnm.Print_Area" localSheetId="0">год!$A$1:$R$37</definedName>
    <definedName name="пр" localSheetId="0">год!$R$4</definedName>
  </definedNames>
  <calcPr calcId="162913"/>
</workbook>
</file>

<file path=xl/calcChain.xml><?xml version="1.0" encoding="utf-8"?>
<calcChain xmlns="http://schemas.openxmlformats.org/spreadsheetml/2006/main">
  <c r="Q32" i="1" l="1"/>
  <c r="P32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Q30" i="1"/>
  <c r="P30" i="1"/>
  <c r="Q29" i="1"/>
  <c r="P29" i="1"/>
  <c r="R29" i="1" s="1"/>
  <c r="Q28" i="1"/>
  <c r="L28" i="1"/>
  <c r="P28" i="1" s="1"/>
  <c r="R28" i="1" s="1"/>
  <c r="Q27" i="1"/>
  <c r="P27" i="1"/>
  <c r="R27" i="1" s="1"/>
  <c r="P26" i="1"/>
  <c r="P25" i="1"/>
  <c r="P24" i="1"/>
  <c r="P23" i="1"/>
  <c r="N22" i="1"/>
  <c r="P22" i="1" s="1"/>
  <c r="P21" i="1"/>
  <c r="P20" i="1"/>
  <c r="P19" i="1"/>
  <c r="J18" i="1"/>
  <c r="P18" i="1" s="1"/>
  <c r="P17" i="1"/>
  <c r="Q15" i="1"/>
  <c r="O15" i="1"/>
  <c r="N15" i="1"/>
  <c r="M15" i="1"/>
  <c r="L15" i="1"/>
  <c r="K15" i="1"/>
  <c r="I15" i="1"/>
  <c r="H15" i="1"/>
  <c r="G15" i="1"/>
  <c r="F15" i="1"/>
  <c r="E15" i="1"/>
  <c r="D15" i="1"/>
  <c r="Q14" i="1"/>
  <c r="P14" i="1"/>
  <c r="Q13" i="1"/>
  <c r="G13" i="1"/>
  <c r="F13" i="1"/>
  <c r="P13" i="1" s="1"/>
  <c r="R13" i="1" s="1"/>
  <c r="C12" i="1"/>
  <c r="C33" i="1" s="1"/>
  <c r="Q11" i="1"/>
  <c r="P11" i="1"/>
  <c r="R11" i="1" s="1"/>
  <c r="Q10" i="1"/>
  <c r="P10" i="1"/>
  <c r="R10" i="1" s="1"/>
  <c r="Q9" i="1"/>
  <c r="O9" i="1"/>
  <c r="N9" i="1"/>
  <c r="M9" i="1"/>
  <c r="L9" i="1"/>
  <c r="L12" i="1" s="1"/>
  <c r="K9" i="1"/>
  <c r="K12" i="1" s="1"/>
  <c r="K33" i="1" s="1"/>
  <c r="J9" i="1"/>
  <c r="J12" i="1" s="1"/>
  <c r="I9" i="1"/>
  <c r="I12" i="1" s="1"/>
  <c r="I33" i="1" s="1"/>
  <c r="H9" i="1"/>
  <c r="H12" i="1" s="1"/>
  <c r="H33" i="1" s="1"/>
  <c r="G9" i="1"/>
  <c r="G12" i="1" s="1"/>
  <c r="G33" i="1" s="1"/>
  <c r="F9" i="1"/>
  <c r="F12" i="1" s="1"/>
  <c r="F33" i="1" s="1"/>
  <c r="E9" i="1"/>
  <c r="E12" i="1" s="1"/>
  <c r="E33" i="1" s="1"/>
  <c r="D9" i="1"/>
  <c r="D12" i="1" s="1"/>
  <c r="C9" i="1"/>
  <c r="Q8" i="1"/>
  <c r="P8" i="1"/>
  <c r="Q7" i="1"/>
  <c r="P7" i="1"/>
  <c r="Q6" i="1"/>
  <c r="P6" i="1"/>
  <c r="Q5" i="1"/>
  <c r="O5" i="1"/>
  <c r="O12" i="1" s="1"/>
  <c r="O33" i="1" s="1"/>
  <c r="N5" i="1"/>
  <c r="N12" i="1" s="1"/>
  <c r="N33" i="1" s="1"/>
  <c r="M5" i="1"/>
  <c r="M12" i="1" s="1"/>
  <c r="M33" i="1" s="1"/>
  <c r="R7" i="1" l="1"/>
  <c r="P31" i="1"/>
  <c r="R31" i="1" s="1"/>
  <c r="L33" i="1"/>
  <c r="R6" i="1"/>
  <c r="R8" i="1"/>
  <c r="R14" i="1"/>
  <c r="R30" i="1"/>
  <c r="P12" i="1"/>
  <c r="D33" i="1"/>
  <c r="P5" i="1"/>
  <c r="R5" i="1" s="1"/>
  <c r="Q12" i="1"/>
  <c r="Q33" i="1" s="1"/>
  <c r="J15" i="1"/>
  <c r="J33" i="1" s="1"/>
  <c r="P9" i="1"/>
  <c r="R9" i="1" s="1"/>
  <c r="R12" i="1" l="1"/>
  <c r="P15" i="1"/>
  <c r="R15" i="1" s="1"/>
  <c r="P33" i="1" l="1"/>
  <c r="R33" i="1"/>
  <c r="R36" i="1" s="1"/>
</calcChain>
</file>

<file path=xl/comments1.xml><?xml version="1.0" encoding="utf-8"?>
<comments xmlns="http://schemas.openxmlformats.org/spreadsheetml/2006/main">
  <authors>
    <author>Кремилина Наталья Владимировна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чеки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сварка, ремонт замка в колясочной, мусоропровода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рассада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покупка рассады
ремонт лавочки,
посадка рассады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ремонт перил - 4000
Покраска перил - 10000
ремонт скамеек - 6000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стол кв.21, измерение фасада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  <charset val="204"/>
          </rPr>
          <t>Кремилина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материалы</t>
        </r>
      </text>
    </comment>
  </commentList>
</comments>
</file>

<file path=xl/sharedStrings.xml><?xml version="1.0" encoding="utf-8"?>
<sst xmlns="http://schemas.openxmlformats.org/spreadsheetml/2006/main" count="92" uniqueCount="65">
  <si>
    <t xml:space="preserve">Фактическое исполнение сметы ТСЖ "Дом № 70"  за  2015 год </t>
  </si>
  <si>
    <t>№ п/п</t>
  </si>
  <si>
    <t>Статьи расхода:</t>
  </si>
  <si>
    <t xml:space="preserve">Смета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</si>
  <si>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</si>
  <si>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</si>
  <si>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</si>
  <si>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</si>
  <si>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</si>
  <si>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</si>
  <si>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</si>
  <si>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</si>
  <si>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</si>
  <si>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</si>
  <si>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</si>
  <si>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</si>
  <si>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 расхода</t>
  </si>
  <si>
    <t>По смете</t>
  </si>
  <si>
    <t>Отклонение 
(- экономия, 
+ перерасход)</t>
  </si>
  <si>
    <t>1</t>
  </si>
  <si>
    <t>Уборка внутренних помещений, территории и мусорокамер</t>
  </si>
  <si>
    <t>2</t>
  </si>
  <si>
    <t xml:space="preserve">Электротехническое обслуживание </t>
  </si>
  <si>
    <t>3</t>
  </si>
  <si>
    <t>Ведение бухгалтерского учета</t>
  </si>
  <si>
    <t>4</t>
  </si>
  <si>
    <t xml:space="preserve">Сантехническое обслуживание </t>
  </si>
  <si>
    <t>5</t>
  </si>
  <si>
    <t xml:space="preserve">Управление домом </t>
  </si>
  <si>
    <t>Председатель Правления</t>
  </si>
  <si>
    <t>Члены Правления</t>
  </si>
  <si>
    <t>-</t>
  </si>
  <si>
    <t>Итого</t>
  </si>
  <si>
    <t>6</t>
  </si>
  <si>
    <t xml:space="preserve">Налоги на ФОТ </t>
  </si>
  <si>
    <t>Паспортное обслуживание</t>
  </si>
  <si>
    <t>7</t>
  </si>
  <si>
    <t>Техническое обслуживание и ремонт общедомовой собственности</t>
  </si>
  <si>
    <t>в т.ч.</t>
  </si>
  <si>
    <t>Инвентарь и материалы</t>
  </si>
  <si>
    <t>Текущий ремонт, благоустройство</t>
  </si>
  <si>
    <t>Уборка снега</t>
  </si>
  <si>
    <t>Ремонт кровли</t>
  </si>
  <si>
    <t>Ремонт фасада</t>
  </si>
  <si>
    <t>Ремонт балконов</t>
  </si>
  <si>
    <t>Поверка счетчика</t>
  </si>
  <si>
    <t xml:space="preserve">Регистрация домена сайта </t>
  </si>
  <si>
    <t>Тех.паспорт</t>
  </si>
  <si>
    <t>Обслуживание домофона</t>
  </si>
  <si>
    <t>9</t>
  </si>
  <si>
    <t>Услуги диспетчерско-аварийной службы</t>
  </si>
  <si>
    <t>10</t>
  </si>
  <si>
    <t>Услуги по вывозу твердых бытовых отходов</t>
  </si>
  <si>
    <t>11</t>
  </si>
  <si>
    <t>Коммунальные услуги на содержание мест общего пользования</t>
  </si>
  <si>
    <t>12</t>
  </si>
  <si>
    <t>Услуги банка</t>
  </si>
  <si>
    <t>13</t>
  </si>
  <si>
    <t>Прочие расходы, в т.ч</t>
  </si>
  <si>
    <t>Справки</t>
  </si>
  <si>
    <t>ИТОГО РАСХОДОВ:</t>
  </si>
  <si>
    <t xml:space="preserve">на начало года </t>
  </si>
  <si>
    <t xml:space="preserve">всего </t>
  </si>
  <si>
    <t xml:space="preserve">Главный бухгалтер                           </t>
  </si>
  <si>
    <t>Кремилина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</si>
</sst>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 wrapText="1"/>
    </xf>
    <xf numFmtId="164" fontId="11" fillId="0" borderId="1" xfId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1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164" fontId="9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tabSelected="1" view="pageBreakPreview" zoomScale="75" zoomScaleNormal="75" zoomScaleSheetLayoutView="75" workbookViewId="0">
      <pane xSplit="2" ySplit="4" topLeftCell="I23" activePane="bottomRight" state="frozen"/>
      <selection pane="topRight" activeCell="C1" sqref="C1"/>
      <selection pane="bottomLeft" activeCell="A5" sqref="A5"/>
      <selection pane="bottomRight" activeCell="R35" sqref="R35"/>
    </sheetView>
  </sheetViews>
  <sheetFormatPr defaultColWidth="9.109375" defaultRowHeight="13.2" outlineLevelRow="1" x14ac:dyDescent="0.25"/>
  <cols>
    <col min="1" max="1" width="5.6640625" style="1" customWidth="1"/>
    <col min="2" max="2" width="33.6640625" style="2" customWidth="1"/>
    <col min="3" max="3" width="19.33203125" style="3" customWidth="1"/>
    <col min="4" max="4" width="19.6640625" style="4" customWidth="1"/>
    <col min="5" max="5" width="21.44140625" style="3" customWidth="1"/>
    <col min="6" max="6" width="18.88671875" style="3" customWidth="1"/>
    <col min="7" max="7" width="19.88671875" style="3" customWidth="1"/>
    <col min="8" max="8" width="17.6640625" style="3" customWidth="1"/>
    <col min="9" max="9" width="17.88671875" style="3" customWidth="1"/>
    <col min="10" max="10" width="18.44140625" style="3" customWidth="1"/>
    <col min="11" max="11" width="18" style="3" customWidth="1"/>
    <col min="12" max="12" width="17.5546875" style="3" customWidth="1"/>
    <col min="13" max="14" width="18.5546875" style="3" customWidth="1"/>
    <col min="15" max="15" width="18.6640625" style="3" customWidth="1"/>
    <col min="16" max="16" width="21.6640625" customWidth="1"/>
    <col min="17" max="17" width="20.44140625" style="4" customWidth="1"/>
    <col min="18" max="18" width="21.6640625" style="4" customWidth="1"/>
    <col min="19" max="19" width="15.44140625" style="4" customWidth="1"/>
    <col min="20" max="20" width="18.88671875" style="4" customWidth="1"/>
    <col min="21" max="16384" width="9.109375" style="4"/>
  </cols>
  <sheetData>
    <row r="1" spans="1:20" ht="19.5" customHeight="1" outlineLevel="1" x14ac:dyDescent="0.25">
      <c r="P1" s="5"/>
      <c r="Q1" s="6"/>
    </row>
    <row r="2" spans="1:20" ht="30" customHeight="1" outlineLevel="1" x14ac:dyDescent="0.25">
      <c r="A2" s="7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0" ht="20.25" customHeight="1" outlineLevel="1" x14ac:dyDescent="0.25">
      <c r="A3" s="7"/>
      <c r="B3" s="8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2"/>
      <c r="R3" s="10"/>
    </row>
    <row r="4" spans="1:20" s="20" customFormat="1" ht="54" customHeight="1" x14ac:dyDescent="0.25">
      <c r="A4" s="13" t="s">
        <v>1</v>
      </c>
      <c r="B4" s="14" t="s">
        <v>2</v>
      </c>
      <c r="C4" s="15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7" t="s">
        <v>16</v>
      </c>
      <c r="Q4" s="17" t="s">
        <v>17</v>
      </c>
      <c r="R4" s="18" t="s">
        <v>18</v>
      </c>
      <c r="S4" s="19"/>
    </row>
    <row r="5" spans="1:20" ht="56.25" customHeight="1" x14ac:dyDescent="0.25">
      <c r="A5" s="21" t="s">
        <v>19</v>
      </c>
      <c r="B5" s="22" t="s">
        <v>20</v>
      </c>
      <c r="C5" s="23">
        <v>30000</v>
      </c>
      <c r="D5" s="23">
        <v>30000</v>
      </c>
      <c r="E5" s="23">
        <v>30000</v>
      </c>
      <c r="F5" s="23">
        <v>30000</v>
      </c>
      <c r="G5" s="23">
        <v>30000</v>
      </c>
      <c r="H5" s="23">
        <v>30000</v>
      </c>
      <c r="I5" s="23">
        <v>30000</v>
      </c>
      <c r="J5" s="23">
        <v>30000</v>
      </c>
      <c r="K5" s="23">
        <v>30000</v>
      </c>
      <c r="L5" s="23">
        <v>35300</v>
      </c>
      <c r="M5" s="23">
        <f>30000</f>
        <v>30000</v>
      </c>
      <c r="N5" s="23">
        <f>30000</f>
        <v>30000</v>
      </c>
      <c r="O5" s="23">
        <f>30000</f>
        <v>30000</v>
      </c>
      <c r="P5" s="23">
        <f>SUM(D5:O5)</f>
        <v>365300</v>
      </c>
      <c r="Q5" s="23">
        <f>C5*12</f>
        <v>360000</v>
      </c>
      <c r="R5" s="23">
        <f t="shared" ref="R5:R15" si="0">P5-Q5</f>
        <v>5300</v>
      </c>
      <c r="S5" s="6"/>
    </row>
    <row r="6" spans="1:20" ht="35.25" customHeight="1" x14ac:dyDescent="0.25">
      <c r="A6" s="21" t="s">
        <v>21</v>
      </c>
      <c r="B6" s="22" t="s">
        <v>22</v>
      </c>
      <c r="C6" s="23">
        <v>8560</v>
      </c>
      <c r="D6" s="23">
        <v>8560</v>
      </c>
      <c r="E6" s="23">
        <v>8560</v>
      </c>
      <c r="F6" s="23">
        <v>8560</v>
      </c>
      <c r="G6" s="23">
        <v>8560</v>
      </c>
      <c r="H6" s="23">
        <v>8560</v>
      </c>
      <c r="I6" s="23">
        <v>8560</v>
      </c>
      <c r="J6" s="23">
        <v>8560</v>
      </c>
      <c r="K6" s="23">
        <v>8560</v>
      </c>
      <c r="L6" s="23">
        <v>8560</v>
      </c>
      <c r="M6" s="23">
        <v>8560</v>
      </c>
      <c r="N6" s="23">
        <v>8560</v>
      </c>
      <c r="O6" s="23">
        <v>8560</v>
      </c>
      <c r="P6" s="23">
        <f>SUM(D6:O6)</f>
        <v>102720</v>
      </c>
      <c r="Q6" s="23">
        <f t="shared" ref="Q6:Q15" si="1">C6*12</f>
        <v>102720</v>
      </c>
      <c r="R6" s="23">
        <f t="shared" si="0"/>
        <v>0</v>
      </c>
      <c r="S6" s="24"/>
    </row>
    <row r="7" spans="1:20" ht="39.75" customHeight="1" x14ac:dyDescent="0.25">
      <c r="A7" s="21" t="s">
        <v>23</v>
      </c>
      <c r="B7" s="25" t="s">
        <v>24</v>
      </c>
      <c r="C7" s="23">
        <v>10700</v>
      </c>
      <c r="D7" s="23">
        <v>10700</v>
      </c>
      <c r="E7" s="23">
        <v>10700</v>
      </c>
      <c r="F7" s="23">
        <v>10700</v>
      </c>
      <c r="G7" s="23">
        <v>10700</v>
      </c>
      <c r="H7" s="23">
        <v>10700</v>
      </c>
      <c r="I7" s="23">
        <v>10700</v>
      </c>
      <c r="J7" s="23">
        <v>10700</v>
      </c>
      <c r="K7" s="23">
        <v>10700</v>
      </c>
      <c r="L7" s="23">
        <v>10700</v>
      </c>
      <c r="M7" s="23">
        <v>10700</v>
      </c>
      <c r="N7" s="23">
        <v>10700</v>
      </c>
      <c r="O7" s="23">
        <v>10700</v>
      </c>
      <c r="P7" s="23">
        <f t="shared" ref="P7:P14" si="2">SUM(D7:O7)</f>
        <v>128400</v>
      </c>
      <c r="Q7" s="23">
        <f t="shared" si="1"/>
        <v>128400</v>
      </c>
      <c r="R7" s="23">
        <f t="shared" si="0"/>
        <v>0</v>
      </c>
      <c r="S7" s="24"/>
    </row>
    <row r="8" spans="1:20" ht="39" customHeight="1" x14ac:dyDescent="0.25">
      <c r="A8" s="21" t="s">
        <v>25</v>
      </c>
      <c r="B8" s="22" t="s">
        <v>26</v>
      </c>
      <c r="C8" s="23">
        <v>9700</v>
      </c>
      <c r="D8" s="23">
        <v>9700</v>
      </c>
      <c r="E8" s="23">
        <v>9700</v>
      </c>
      <c r="F8" s="23">
        <v>9700</v>
      </c>
      <c r="G8" s="23">
        <v>9700</v>
      </c>
      <c r="H8" s="23">
        <v>9700</v>
      </c>
      <c r="I8" s="23">
        <v>9700</v>
      </c>
      <c r="J8" s="23">
        <v>9700</v>
      </c>
      <c r="K8" s="23">
        <v>9700</v>
      </c>
      <c r="L8" s="23">
        <v>9700</v>
      </c>
      <c r="M8" s="23">
        <v>9700</v>
      </c>
      <c r="N8" s="23">
        <v>9700</v>
      </c>
      <c r="O8" s="23">
        <v>9700</v>
      </c>
      <c r="P8" s="23">
        <f t="shared" si="2"/>
        <v>116400</v>
      </c>
      <c r="Q8" s="23">
        <f t="shared" si="1"/>
        <v>116400</v>
      </c>
      <c r="R8" s="23">
        <f t="shared" si="0"/>
        <v>0</v>
      </c>
      <c r="S8" s="24"/>
    </row>
    <row r="9" spans="1:20" ht="30.75" customHeight="1" x14ac:dyDescent="0.25">
      <c r="A9" s="21" t="s">
        <v>27</v>
      </c>
      <c r="B9" s="22" t="s">
        <v>28</v>
      </c>
      <c r="C9" s="23">
        <f t="shared" ref="C9:O9" si="3">SUM(C10:C11)</f>
        <v>27820</v>
      </c>
      <c r="D9" s="23">
        <f t="shared" si="3"/>
        <v>0</v>
      </c>
      <c r="E9" s="23">
        <f t="shared" si="3"/>
        <v>7490</v>
      </c>
      <c r="F9" s="23">
        <f t="shared" si="3"/>
        <v>34240</v>
      </c>
      <c r="G9" s="23">
        <f t="shared" si="3"/>
        <v>13480</v>
      </c>
      <c r="H9" s="23">
        <f t="shared" si="3"/>
        <v>14980</v>
      </c>
      <c r="I9" s="23">
        <f t="shared" si="3"/>
        <v>14980</v>
      </c>
      <c r="J9" s="23">
        <f t="shared" si="3"/>
        <v>53500</v>
      </c>
      <c r="K9" s="23">
        <f t="shared" si="3"/>
        <v>40660</v>
      </c>
      <c r="L9" s="23">
        <f t="shared" si="3"/>
        <v>14980</v>
      </c>
      <c r="M9" s="23">
        <f t="shared" si="3"/>
        <v>20730</v>
      </c>
      <c r="N9" s="23">
        <f t="shared" si="3"/>
        <v>14980</v>
      </c>
      <c r="O9" s="23">
        <f t="shared" si="3"/>
        <v>34980</v>
      </c>
      <c r="P9" s="23">
        <f t="shared" si="2"/>
        <v>265000</v>
      </c>
      <c r="Q9" s="23">
        <f t="shared" si="1"/>
        <v>333840</v>
      </c>
      <c r="R9" s="23">
        <f t="shared" si="0"/>
        <v>-68840</v>
      </c>
      <c r="S9" s="24"/>
    </row>
    <row r="10" spans="1:20" ht="32.25" customHeight="1" x14ac:dyDescent="0.25">
      <c r="A10" s="21"/>
      <c r="B10" s="26" t="s">
        <v>29</v>
      </c>
      <c r="C10" s="23">
        <v>14980</v>
      </c>
      <c r="D10" s="23">
        <v>0</v>
      </c>
      <c r="E10" s="23">
        <v>7490</v>
      </c>
      <c r="F10" s="23">
        <v>14980</v>
      </c>
      <c r="G10" s="23">
        <v>14980</v>
      </c>
      <c r="H10" s="23">
        <v>14980</v>
      </c>
      <c r="I10" s="23">
        <v>14980</v>
      </c>
      <c r="J10" s="23">
        <v>14980</v>
      </c>
      <c r="K10" s="23">
        <v>14980</v>
      </c>
      <c r="L10" s="23">
        <v>14980</v>
      </c>
      <c r="M10" s="23">
        <v>14980</v>
      </c>
      <c r="N10" s="23">
        <v>14980</v>
      </c>
      <c r="O10" s="23">
        <v>14980</v>
      </c>
      <c r="P10" s="23">
        <f t="shared" si="2"/>
        <v>157290</v>
      </c>
      <c r="Q10" s="23">
        <f t="shared" si="1"/>
        <v>179760</v>
      </c>
      <c r="R10" s="23">
        <f t="shared" si="0"/>
        <v>-22470</v>
      </c>
      <c r="S10" s="24"/>
    </row>
    <row r="11" spans="1:20" ht="28.5" customHeight="1" x14ac:dyDescent="0.25">
      <c r="A11" s="21"/>
      <c r="B11" s="26" t="s">
        <v>30</v>
      </c>
      <c r="C11" s="23">
        <v>12840</v>
      </c>
      <c r="D11" s="23">
        <v>0</v>
      </c>
      <c r="E11" s="23">
        <v>0</v>
      </c>
      <c r="F11" s="23">
        <v>19260</v>
      </c>
      <c r="G11" s="23">
        <v>-1500</v>
      </c>
      <c r="H11" s="23" t="s">
        <v>31</v>
      </c>
      <c r="I11" s="23" t="s">
        <v>31</v>
      </c>
      <c r="J11" s="23">
        <v>38520</v>
      </c>
      <c r="K11" s="23">
        <v>25680</v>
      </c>
      <c r="L11" s="23" t="s">
        <v>31</v>
      </c>
      <c r="M11" s="23">
        <v>5750</v>
      </c>
      <c r="N11" s="23" t="s">
        <v>31</v>
      </c>
      <c r="O11" s="23">
        <v>20000</v>
      </c>
      <c r="P11" s="23">
        <f t="shared" si="2"/>
        <v>107710</v>
      </c>
      <c r="Q11" s="23">
        <f t="shared" si="1"/>
        <v>154080</v>
      </c>
      <c r="R11" s="23">
        <f t="shared" si="0"/>
        <v>-46370</v>
      </c>
      <c r="S11" s="24"/>
    </row>
    <row r="12" spans="1:20" ht="30" customHeight="1" outlineLevel="1" x14ac:dyDescent="0.25">
      <c r="A12" s="21"/>
      <c r="B12" s="26" t="s">
        <v>32</v>
      </c>
      <c r="C12" s="27">
        <f>SUM(C5:C9)</f>
        <v>86780</v>
      </c>
      <c r="D12" s="27">
        <f>SUM(D5:D11)</f>
        <v>58960</v>
      </c>
      <c r="E12" s="27">
        <f t="shared" ref="E12:O12" si="4">SUM(E5:E9)</f>
        <v>66450</v>
      </c>
      <c r="F12" s="27">
        <f t="shared" si="4"/>
        <v>93200</v>
      </c>
      <c r="G12" s="27">
        <f t="shared" si="4"/>
        <v>72440</v>
      </c>
      <c r="H12" s="27">
        <f t="shared" si="4"/>
        <v>73940</v>
      </c>
      <c r="I12" s="27">
        <f t="shared" si="4"/>
        <v>73940</v>
      </c>
      <c r="J12" s="27">
        <f t="shared" si="4"/>
        <v>112460</v>
      </c>
      <c r="K12" s="27">
        <f t="shared" si="4"/>
        <v>99620</v>
      </c>
      <c r="L12" s="27">
        <f t="shared" si="4"/>
        <v>79240</v>
      </c>
      <c r="M12" s="27">
        <f t="shared" si="4"/>
        <v>79690</v>
      </c>
      <c r="N12" s="27">
        <f t="shared" si="4"/>
        <v>73940</v>
      </c>
      <c r="O12" s="27">
        <f t="shared" si="4"/>
        <v>93940</v>
      </c>
      <c r="P12" s="23">
        <f t="shared" si="2"/>
        <v>977820</v>
      </c>
      <c r="Q12" s="23">
        <f t="shared" si="1"/>
        <v>1041360</v>
      </c>
      <c r="R12" s="23">
        <f t="shared" si="0"/>
        <v>-63540</v>
      </c>
      <c r="S12" s="24"/>
    </row>
    <row r="13" spans="1:20" s="20" customFormat="1" ht="28.5" customHeight="1" x14ac:dyDescent="0.25">
      <c r="A13" s="21" t="s">
        <v>33</v>
      </c>
      <c r="B13" s="22" t="s">
        <v>34</v>
      </c>
      <c r="C13" s="23">
        <v>17529.560000000001</v>
      </c>
      <c r="D13" s="23">
        <v>11876.82</v>
      </c>
      <c r="E13" s="23">
        <v>13403.5</v>
      </c>
      <c r="F13" s="23">
        <f>18826.4+2</f>
        <v>18828.400000000001</v>
      </c>
      <c r="G13" s="23">
        <f>14632.88+0.06</f>
        <v>14632.939999999999</v>
      </c>
      <c r="H13" s="23">
        <v>14935.88</v>
      </c>
      <c r="I13" s="23">
        <v>14935.88</v>
      </c>
      <c r="J13" s="23">
        <v>22716.92</v>
      </c>
      <c r="K13" s="23">
        <v>20123.240000000002</v>
      </c>
      <c r="L13" s="23">
        <v>16006.48</v>
      </c>
      <c r="M13" s="23">
        <v>16097.38</v>
      </c>
      <c r="N13" s="23">
        <v>14935.88</v>
      </c>
      <c r="O13" s="23">
        <v>18975.88</v>
      </c>
      <c r="P13" s="23">
        <f t="shared" si="2"/>
        <v>197469.20000000004</v>
      </c>
      <c r="Q13" s="23">
        <f t="shared" si="1"/>
        <v>210354.72000000003</v>
      </c>
      <c r="R13" s="23">
        <f t="shared" si="0"/>
        <v>-12885.51999999999</v>
      </c>
      <c r="S13" s="24"/>
    </row>
    <row r="14" spans="1:20" s="20" customFormat="1" ht="30" customHeight="1" x14ac:dyDescent="0.25">
      <c r="A14" s="21"/>
      <c r="B14" s="22" t="s">
        <v>35</v>
      </c>
      <c r="C14" s="23">
        <v>2000</v>
      </c>
      <c r="D14" s="23">
        <v>2000</v>
      </c>
      <c r="E14" s="23">
        <v>2000</v>
      </c>
      <c r="F14" s="23">
        <v>2000</v>
      </c>
      <c r="G14" s="23">
        <v>2000</v>
      </c>
      <c r="H14" s="23">
        <v>2000</v>
      </c>
      <c r="I14" s="23">
        <v>2000</v>
      </c>
      <c r="J14" s="23">
        <v>2000</v>
      </c>
      <c r="K14" s="23">
        <v>2000</v>
      </c>
      <c r="L14" s="23">
        <v>2000</v>
      </c>
      <c r="M14" s="23">
        <v>2000</v>
      </c>
      <c r="N14" s="23">
        <v>2000</v>
      </c>
      <c r="O14" s="23">
        <v>2000</v>
      </c>
      <c r="P14" s="23">
        <f t="shared" si="2"/>
        <v>24000</v>
      </c>
      <c r="Q14" s="23">
        <f t="shared" si="1"/>
        <v>24000</v>
      </c>
      <c r="R14" s="23">
        <f t="shared" si="0"/>
        <v>0</v>
      </c>
      <c r="S14" s="24"/>
      <c r="T14" s="28"/>
    </row>
    <row r="15" spans="1:20" s="20" customFormat="1" ht="78.75" customHeight="1" x14ac:dyDescent="0.25">
      <c r="A15" s="21" t="s">
        <v>36</v>
      </c>
      <c r="B15" s="22" t="s">
        <v>37</v>
      </c>
      <c r="C15" s="23">
        <v>33500</v>
      </c>
      <c r="D15" s="29">
        <f t="shared" ref="D15:O15" si="5">SUM(D17:D26)</f>
        <v>7511</v>
      </c>
      <c r="E15" s="29">
        <f>SUM(E17:E26)</f>
        <v>6926</v>
      </c>
      <c r="F15" s="29">
        <f t="shared" si="5"/>
        <v>11595</v>
      </c>
      <c r="G15" s="29">
        <f t="shared" si="5"/>
        <v>4197.2</v>
      </c>
      <c r="H15" s="29">
        <f t="shared" si="5"/>
        <v>11224.1</v>
      </c>
      <c r="I15" s="29">
        <f t="shared" si="5"/>
        <v>12721.75</v>
      </c>
      <c r="J15" s="29">
        <f t="shared" si="5"/>
        <v>100165.65</v>
      </c>
      <c r="K15" s="29">
        <f t="shared" si="5"/>
        <v>25454.400000000001</v>
      </c>
      <c r="L15" s="29">
        <f t="shared" si="5"/>
        <v>271229</v>
      </c>
      <c r="M15" s="29">
        <f t="shared" si="5"/>
        <v>225780.59</v>
      </c>
      <c r="N15" s="29">
        <f t="shared" ref="N15" si="6">SUM(N17:N26)</f>
        <v>26676.69</v>
      </c>
      <c r="O15" s="29">
        <f t="shared" si="5"/>
        <v>1733</v>
      </c>
      <c r="P15" s="23">
        <f>SUM(D15:O15)</f>
        <v>705214.37999999989</v>
      </c>
      <c r="Q15" s="23">
        <f t="shared" si="1"/>
        <v>402000</v>
      </c>
      <c r="R15" s="23">
        <f t="shared" si="0"/>
        <v>303214.37999999989</v>
      </c>
      <c r="S15" s="19"/>
    </row>
    <row r="16" spans="1:20" s="20" customFormat="1" ht="18.75" customHeight="1" x14ac:dyDescent="0.25">
      <c r="A16" s="21"/>
      <c r="B16" s="30" t="s">
        <v>38</v>
      </c>
      <c r="C16" s="2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3"/>
      <c r="R16" s="23"/>
      <c r="S16" s="19"/>
    </row>
    <row r="17" spans="1:19" s="20" customFormat="1" ht="25.5" customHeight="1" x14ac:dyDescent="0.25">
      <c r="A17" s="21"/>
      <c r="B17" s="30" t="s">
        <v>39</v>
      </c>
      <c r="C17" s="23"/>
      <c r="D17" s="29">
        <v>5011</v>
      </c>
      <c r="E17" s="29">
        <v>946</v>
      </c>
      <c r="F17" s="29">
        <v>10895</v>
      </c>
      <c r="G17" s="29">
        <v>2137.1999999999998</v>
      </c>
      <c r="H17" s="29">
        <v>6716.6</v>
      </c>
      <c r="I17" s="29">
        <v>7571.75</v>
      </c>
      <c r="J17" s="29">
        <v>18259.55</v>
      </c>
      <c r="K17" s="29">
        <v>4124.3999999999996</v>
      </c>
      <c r="L17" s="29">
        <v>794</v>
      </c>
      <c r="M17" s="29">
        <v>2215.02</v>
      </c>
      <c r="N17" s="29" t="s">
        <v>31</v>
      </c>
      <c r="O17" s="29">
        <v>1733</v>
      </c>
      <c r="P17" s="23">
        <f>SUM(D17:O17)</f>
        <v>60403.520000000004</v>
      </c>
      <c r="Q17" s="23" t="s">
        <v>31</v>
      </c>
      <c r="R17" s="23" t="s">
        <v>31</v>
      </c>
      <c r="S17" s="19"/>
    </row>
    <row r="18" spans="1:19" s="20" customFormat="1" ht="38.25" customHeight="1" x14ac:dyDescent="0.25">
      <c r="A18" s="21"/>
      <c r="B18" s="30" t="s">
        <v>40</v>
      </c>
      <c r="C18" s="23"/>
      <c r="D18" s="29">
        <v>0</v>
      </c>
      <c r="E18" s="29">
        <v>0</v>
      </c>
      <c r="F18" s="29">
        <v>0</v>
      </c>
      <c r="G18" s="29">
        <v>0</v>
      </c>
      <c r="H18" s="29">
        <v>4507.5</v>
      </c>
      <c r="I18" s="29">
        <v>4800</v>
      </c>
      <c r="J18" s="29">
        <f>1500.4+2005.8+1069.9</f>
        <v>4576.1000000000004</v>
      </c>
      <c r="K18" s="29">
        <v>20000</v>
      </c>
      <c r="L18" s="29">
        <v>0</v>
      </c>
      <c r="M18" s="29">
        <v>4000</v>
      </c>
      <c r="N18" s="31" t="s">
        <v>31</v>
      </c>
      <c r="O18" s="31" t="s">
        <v>31</v>
      </c>
      <c r="P18" s="23">
        <f t="shared" ref="P18:P32" si="7">SUM(D18:O18)</f>
        <v>37883.599999999999</v>
      </c>
      <c r="Q18" s="23" t="s">
        <v>31</v>
      </c>
      <c r="R18" s="23" t="s">
        <v>31</v>
      </c>
      <c r="S18" s="19"/>
    </row>
    <row r="19" spans="1:19" s="20" customFormat="1" ht="30" customHeight="1" x14ac:dyDescent="0.25">
      <c r="A19" s="21"/>
      <c r="B19" s="30" t="s">
        <v>41</v>
      </c>
      <c r="C19" s="23"/>
      <c r="D19" s="29">
        <v>1500</v>
      </c>
      <c r="E19" s="29">
        <v>4000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3">
        <f>SUM(D19:O19)</f>
        <v>5500</v>
      </c>
      <c r="Q19" s="23" t="s">
        <v>31</v>
      </c>
      <c r="R19" s="23" t="s">
        <v>31</v>
      </c>
      <c r="S19" s="19"/>
    </row>
    <row r="20" spans="1:19" s="20" customFormat="1" ht="30" customHeight="1" x14ac:dyDescent="0.25">
      <c r="A20" s="21"/>
      <c r="B20" s="30" t="s">
        <v>42</v>
      </c>
      <c r="C20" s="23"/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75480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3">
        <f t="shared" si="7"/>
        <v>75480</v>
      </c>
      <c r="Q20" s="23" t="s">
        <v>31</v>
      </c>
      <c r="R20" s="23" t="s">
        <v>31</v>
      </c>
      <c r="S20" s="19"/>
    </row>
    <row r="21" spans="1:19" s="20" customFormat="1" ht="30" customHeight="1" x14ac:dyDescent="0.25">
      <c r="A21" s="21"/>
      <c r="B21" s="30" t="s">
        <v>43</v>
      </c>
      <c r="C21" s="23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252500</v>
      </c>
      <c r="M21" s="29">
        <v>217500</v>
      </c>
      <c r="N21" s="29">
        <v>0</v>
      </c>
      <c r="O21" s="29">
        <v>0</v>
      </c>
      <c r="P21" s="23">
        <f t="shared" si="7"/>
        <v>470000</v>
      </c>
      <c r="Q21" s="23" t="s">
        <v>31</v>
      </c>
      <c r="R21" s="23" t="s">
        <v>31</v>
      </c>
      <c r="S21" s="19"/>
    </row>
    <row r="22" spans="1:19" s="20" customFormat="1" ht="30" customHeight="1" x14ac:dyDescent="0.25">
      <c r="A22" s="21"/>
      <c r="B22" s="30" t="s">
        <v>44</v>
      </c>
      <c r="C22" s="23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2065.5700000000002</v>
      </c>
      <c r="N22" s="29">
        <f>25823+853.69</f>
        <v>26676.69</v>
      </c>
      <c r="O22" s="29">
        <v>0</v>
      </c>
      <c r="P22" s="23">
        <f>SUM(D22:O22)</f>
        <v>28742.26</v>
      </c>
      <c r="Q22" s="23" t="s">
        <v>31</v>
      </c>
      <c r="R22" s="23" t="s">
        <v>31</v>
      </c>
      <c r="S22" s="19"/>
    </row>
    <row r="23" spans="1:19" s="20" customFormat="1" ht="30" customHeight="1" x14ac:dyDescent="0.25">
      <c r="A23" s="21"/>
      <c r="B23" s="30" t="s">
        <v>45</v>
      </c>
      <c r="C23" s="23"/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10890</v>
      </c>
      <c r="M23" s="29">
        <v>0</v>
      </c>
      <c r="N23" s="29">
        <v>0</v>
      </c>
      <c r="O23" s="29">
        <v>0</v>
      </c>
      <c r="P23" s="23">
        <f t="shared" si="7"/>
        <v>10890</v>
      </c>
      <c r="Q23" s="23" t="s">
        <v>31</v>
      </c>
      <c r="R23" s="23" t="s">
        <v>31</v>
      </c>
      <c r="S23" s="19"/>
    </row>
    <row r="24" spans="1:19" s="20" customFormat="1" ht="30" customHeight="1" x14ac:dyDescent="0.25">
      <c r="A24" s="21"/>
      <c r="B24" s="30" t="s">
        <v>46</v>
      </c>
      <c r="C24" s="23"/>
      <c r="D24" s="29">
        <v>0</v>
      </c>
      <c r="E24" s="29">
        <v>1980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/>
      <c r="M24" s="29">
        <v>0</v>
      </c>
      <c r="N24" s="29">
        <v>0</v>
      </c>
      <c r="O24" s="29">
        <v>0</v>
      </c>
      <c r="P24" s="23">
        <f t="shared" si="7"/>
        <v>1980</v>
      </c>
      <c r="Q24" s="23" t="s">
        <v>31</v>
      </c>
      <c r="R24" s="23" t="s">
        <v>31</v>
      </c>
      <c r="S24" s="19"/>
    </row>
    <row r="25" spans="1:19" s="20" customFormat="1" ht="30" customHeight="1" x14ac:dyDescent="0.25">
      <c r="A25" s="21"/>
      <c r="B25" s="30" t="s">
        <v>47</v>
      </c>
      <c r="C25" s="23"/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6645</v>
      </c>
      <c r="M25" s="29">
        <v>0</v>
      </c>
      <c r="N25" s="29">
        <v>0</v>
      </c>
      <c r="O25" s="29">
        <v>0</v>
      </c>
      <c r="P25" s="23">
        <f t="shared" si="7"/>
        <v>6645</v>
      </c>
      <c r="Q25" s="23" t="s">
        <v>31</v>
      </c>
      <c r="R25" s="23" t="s">
        <v>31</v>
      </c>
      <c r="S25" s="19"/>
    </row>
    <row r="26" spans="1:19" s="20" customFormat="1" ht="27.75" customHeight="1" x14ac:dyDescent="0.25">
      <c r="A26" s="21"/>
      <c r="B26" s="30" t="s">
        <v>48</v>
      </c>
      <c r="C26" s="23"/>
      <c r="D26" s="29">
        <v>1000</v>
      </c>
      <c r="E26" s="29">
        <v>0</v>
      </c>
      <c r="F26" s="29">
        <v>700</v>
      </c>
      <c r="G26" s="29">
        <v>2060</v>
      </c>
      <c r="H26" s="29">
        <v>0</v>
      </c>
      <c r="I26" s="29">
        <v>350</v>
      </c>
      <c r="J26" s="29">
        <v>1850</v>
      </c>
      <c r="K26" s="29">
        <v>1330</v>
      </c>
      <c r="L26" s="29">
        <v>400</v>
      </c>
      <c r="M26" s="29">
        <v>0</v>
      </c>
      <c r="N26" s="29">
        <v>0</v>
      </c>
      <c r="O26" s="29">
        <v>0</v>
      </c>
      <c r="P26" s="23">
        <f t="shared" si="7"/>
        <v>7690</v>
      </c>
      <c r="Q26" s="23" t="s">
        <v>31</v>
      </c>
      <c r="R26" s="23" t="s">
        <v>31</v>
      </c>
      <c r="S26" s="19"/>
    </row>
    <row r="27" spans="1:19" ht="38.25" customHeight="1" x14ac:dyDescent="0.25">
      <c r="A27" s="21" t="s">
        <v>49</v>
      </c>
      <c r="B27" s="22" t="s">
        <v>50</v>
      </c>
      <c r="C27" s="23">
        <v>5000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3">
        <f t="shared" si="7"/>
        <v>0</v>
      </c>
      <c r="Q27" s="23">
        <f>C27*12</f>
        <v>60000</v>
      </c>
      <c r="R27" s="23">
        <f>P27-Q27</f>
        <v>-60000</v>
      </c>
      <c r="S27" s="6"/>
    </row>
    <row r="28" spans="1:19" ht="37.5" customHeight="1" x14ac:dyDescent="0.25">
      <c r="A28" s="21" t="s">
        <v>51</v>
      </c>
      <c r="B28" s="22" t="s">
        <v>52</v>
      </c>
      <c r="C28" s="23">
        <v>10000</v>
      </c>
      <c r="D28" s="29">
        <v>7071.14</v>
      </c>
      <c r="E28" s="29">
        <v>7071.14</v>
      </c>
      <c r="F28" s="29">
        <v>7071.14</v>
      </c>
      <c r="G28" s="29">
        <v>7071.14</v>
      </c>
      <c r="H28" s="29">
        <v>7071.14</v>
      </c>
      <c r="I28" s="29">
        <v>7071.14</v>
      </c>
      <c r="J28" s="29">
        <v>7071.14</v>
      </c>
      <c r="K28" s="29">
        <v>7071.14</v>
      </c>
      <c r="L28" s="29">
        <f>2000+7071.14</f>
        <v>9071.14</v>
      </c>
      <c r="M28" s="29">
        <v>7071.14</v>
      </c>
      <c r="N28" s="29">
        <v>7071.14</v>
      </c>
      <c r="O28" s="29">
        <v>7071.14</v>
      </c>
      <c r="P28" s="23">
        <f>SUM(D28:O28)</f>
        <v>86853.680000000008</v>
      </c>
      <c r="Q28" s="23">
        <f t="shared" ref="Q28:Q31" si="8">C28*12</f>
        <v>120000</v>
      </c>
      <c r="R28" s="23">
        <f>P28-Q28</f>
        <v>-33146.319999999992</v>
      </c>
      <c r="S28" s="6"/>
    </row>
    <row r="29" spans="1:19" ht="53.25" customHeight="1" x14ac:dyDescent="0.25">
      <c r="A29" s="21" t="s">
        <v>53</v>
      </c>
      <c r="B29" s="22" t="s">
        <v>54</v>
      </c>
      <c r="C29" s="23">
        <v>1000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37550.79</v>
      </c>
      <c r="P29" s="23">
        <f t="shared" si="7"/>
        <v>37550.79</v>
      </c>
      <c r="Q29" s="23">
        <f t="shared" si="8"/>
        <v>12000</v>
      </c>
      <c r="R29" s="23">
        <f>P29-Q29</f>
        <v>25550.79</v>
      </c>
      <c r="S29" s="6"/>
    </row>
    <row r="30" spans="1:19" ht="30.75" customHeight="1" x14ac:dyDescent="0.25">
      <c r="A30" s="21" t="s">
        <v>55</v>
      </c>
      <c r="B30" s="22" t="s">
        <v>56</v>
      </c>
      <c r="C30" s="23">
        <v>1000</v>
      </c>
      <c r="D30" s="29">
        <v>2150</v>
      </c>
      <c r="E30" s="29">
        <v>950</v>
      </c>
      <c r="F30" s="29">
        <v>2130</v>
      </c>
      <c r="G30" s="29">
        <v>1150</v>
      </c>
      <c r="H30" s="29">
        <v>1490</v>
      </c>
      <c r="I30" s="29">
        <v>1290</v>
      </c>
      <c r="J30" s="29">
        <v>1200</v>
      </c>
      <c r="K30" s="29">
        <v>850</v>
      </c>
      <c r="L30" s="29">
        <v>1450</v>
      </c>
      <c r="M30" s="29">
        <v>1990</v>
      </c>
      <c r="N30" s="29">
        <v>1570</v>
      </c>
      <c r="O30" s="29">
        <v>1260</v>
      </c>
      <c r="P30" s="23">
        <f t="shared" si="7"/>
        <v>17480</v>
      </c>
      <c r="Q30" s="23">
        <f t="shared" si="8"/>
        <v>12000</v>
      </c>
      <c r="R30" s="23">
        <f>P30-Q30</f>
        <v>5480</v>
      </c>
      <c r="S30" s="6"/>
    </row>
    <row r="31" spans="1:19" ht="30" customHeight="1" x14ac:dyDescent="0.25">
      <c r="A31" s="21" t="s">
        <v>57</v>
      </c>
      <c r="B31" s="22" t="s">
        <v>58</v>
      </c>
      <c r="C31" s="23">
        <v>117.44</v>
      </c>
      <c r="D31" s="29">
        <f>SUM(D32)</f>
        <v>0</v>
      </c>
      <c r="E31" s="29">
        <f t="shared" ref="E31:O31" si="9">SUM(E32:E32)</f>
        <v>700</v>
      </c>
      <c r="F31" s="29">
        <f t="shared" si="9"/>
        <v>430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3">
        <f t="shared" si="7"/>
        <v>1130</v>
      </c>
      <c r="Q31" s="23">
        <f t="shared" si="8"/>
        <v>1409.28</v>
      </c>
      <c r="R31" s="23">
        <f>P31-Q31</f>
        <v>-279.27999999999997</v>
      </c>
    </row>
    <row r="32" spans="1:19" ht="29.25" customHeight="1" x14ac:dyDescent="0.25">
      <c r="A32" s="21"/>
      <c r="B32" s="26" t="s">
        <v>59</v>
      </c>
      <c r="C32" s="23"/>
      <c r="D32" s="29">
        <v>0</v>
      </c>
      <c r="E32" s="29">
        <v>700</v>
      </c>
      <c r="F32" s="29">
        <v>430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3">
        <f t="shared" si="7"/>
        <v>1130</v>
      </c>
      <c r="Q32" s="23">
        <f>C32*11</f>
        <v>0</v>
      </c>
      <c r="R32" s="23" t="s">
        <v>31</v>
      </c>
    </row>
    <row r="33" spans="1:18" ht="37.5" customHeight="1" x14ac:dyDescent="0.25">
      <c r="A33" s="32"/>
      <c r="B33" s="33" t="s">
        <v>60</v>
      </c>
      <c r="C33" s="34">
        <f>SUM(C12:C31)</f>
        <v>156927</v>
      </c>
      <c r="D33" s="35">
        <f t="shared" ref="D33:N33" si="10">D12+D13+D14+D15+D27+D28+D29+D30+D31</f>
        <v>89568.960000000006</v>
      </c>
      <c r="E33" s="35">
        <f t="shared" si="10"/>
        <v>97500.64</v>
      </c>
      <c r="F33" s="35">
        <f t="shared" si="10"/>
        <v>135254.54</v>
      </c>
      <c r="G33" s="35">
        <f t="shared" si="10"/>
        <v>101491.28</v>
      </c>
      <c r="H33" s="35">
        <f t="shared" si="10"/>
        <v>110661.12000000001</v>
      </c>
      <c r="I33" s="35">
        <f t="shared" si="10"/>
        <v>111958.77</v>
      </c>
      <c r="J33" s="35">
        <f t="shared" si="10"/>
        <v>245613.71</v>
      </c>
      <c r="K33" s="35">
        <f t="shared" si="10"/>
        <v>155118.78000000003</v>
      </c>
      <c r="L33" s="35">
        <f t="shared" si="10"/>
        <v>378996.62</v>
      </c>
      <c r="M33" s="35">
        <f t="shared" si="10"/>
        <v>332629.11</v>
      </c>
      <c r="N33" s="35">
        <f t="shared" si="10"/>
        <v>126193.71</v>
      </c>
      <c r="O33" s="35">
        <f>O12+O13+O14+O15+O27+O28+O29+O30+O31</f>
        <v>162530.81</v>
      </c>
      <c r="P33" s="35">
        <f>P12+P13+P14+P15+P27+P28+P29+P30+P31</f>
        <v>2047518.0499999998</v>
      </c>
      <c r="Q33" s="35">
        <f>Q12+Q13+Q14+Q15+Q27+Q28+Q29+Q30+Q31</f>
        <v>1883124</v>
      </c>
      <c r="R33" s="35">
        <f>R12+R13+R14+R15+R27+R28+R29+R30+R31</f>
        <v>164394.04999999993</v>
      </c>
    </row>
    <row r="34" spans="1:18" ht="36.75" hidden="1" customHeight="1" outlineLevel="1" x14ac:dyDescent="0.25">
      <c r="A34" s="36"/>
      <c r="C34" s="37"/>
      <c r="D34" s="3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9"/>
      <c r="Q34" s="40"/>
      <c r="R34" s="41"/>
    </row>
    <row r="35" spans="1:18" s="41" customFormat="1" ht="42" customHeight="1" collapsed="1" x14ac:dyDescent="0.25">
      <c r="A35" s="42"/>
      <c r="B35" s="43"/>
      <c r="C35" s="37"/>
      <c r="D35" s="44"/>
      <c r="M35" s="44"/>
      <c r="N35" s="44"/>
      <c r="O35" s="44"/>
      <c r="P35" s="45"/>
      <c r="Q35" s="46" t="s">
        <v>61</v>
      </c>
      <c r="R35" s="47">
        <v>-192896.44</v>
      </c>
    </row>
    <row r="36" spans="1:18" ht="39" customHeight="1" x14ac:dyDescent="0.4">
      <c r="A36" s="48"/>
      <c r="B36" s="49"/>
      <c r="C36" s="50"/>
      <c r="D36" s="51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2"/>
      <c r="Q36" s="53" t="s">
        <v>62</v>
      </c>
      <c r="R36" s="54">
        <f>(R33+R35)</f>
        <v>-28502.390000000072</v>
      </c>
    </row>
    <row r="37" spans="1:18" ht="34.5" customHeight="1" x14ac:dyDescent="0.25">
      <c r="A37" s="48"/>
      <c r="C37" s="50"/>
      <c r="D37" s="51"/>
      <c r="E37" s="66" t="s">
        <v>63</v>
      </c>
      <c r="F37" s="66"/>
      <c r="G37" s="55"/>
      <c r="H37" s="55"/>
      <c r="I37" s="56" t="s">
        <v>64</v>
      </c>
      <c r="J37" s="56"/>
      <c r="L37" s="56"/>
      <c r="M37" s="56"/>
      <c r="N37" s="56"/>
      <c r="O37" s="56"/>
      <c r="Q37" s="51"/>
      <c r="R37" s="57"/>
    </row>
    <row r="38" spans="1:18" x14ac:dyDescent="0.25">
      <c r="A38" s="48"/>
      <c r="B38" s="58"/>
      <c r="C38" s="59"/>
      <c r="D38" s="12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  <c r="Q38" s="12"/>
      <c r="R38" s="10"/>
    </row>
    <row r="39" spans="1:18" x14ac:dyDescent="0.25">
      <c r="A39" s="48"/>
      <c r="B39" s="58"/>
      <c r="C39" s="59"/>
      <c r="D39" s="12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Q39" s="12"/>
      <c r="R39" s="10"/>
    </row>
    <row r="40" spans="1:18" ht="29.25" customHeight="1" x14ac:dyDescent="0.25">
      <c r="A40" s="48"/>
      <c r="B40" s="8"/>
      <c r="C40" s="9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0"/>
      <c r="Q40" s="12"/>
      <c r="R40" s="10"/>
    </row>
    <row r="41" spans="1:18" ht="18" x14ac:dyDescent="0.25">
      <c r="A41" s="48"/>
      <c r="B41" s="58"/>
      <c r="C41" s="5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60"/>
      <c r="Q41" s="12"/>
      <c r="R41" s="10"/>
    </row>
    <row r="42" spans="1:18" ht="13.8" x14ac:dyDescent="0.25">
      <c r="A42" s="61"/>
      <c r="B42" s="62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Q42" s="6"/>
    </row>
    <row r="43" spans="1:18" x14ac:dyDescent="0.25">
      <c r="A43" s="61"/>
      <c r="B43" s="62"/>
      <c r="C43" s="63"/>
      <c r="D43" s="6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Q43" s="6"/>
    </row>
    <row r="44" spans="1:18" x14ac:dyDescent="0.25">
      <c r="A44" s="61"/>
      <c r="B44" s="62"/>
      <c r="C44" s="63"/>
      <c r="D44" s="6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Q44" s="6"/>
    </row>
    <row r="45" spans="1:18" x14ac:dyDescent="0.25">
      <c r="A45" s="61"/>
      <c r="B45" s="62"/>
      <c r="C45" s="63"/>
      <c r="D45" s="6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Q45" s="6"/>
    </row>
    <row r="46" spans="1:18" x14ac:dyDescent="0.25">
      <c r="A46" s="61"/>
      <c r="B46" s="62"/>
      <c r="C46" s="63"/>
      <c r="D46" s="6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Q46" s="6"/>
    </row>
    <row r="47" spans="1:18" x14ac:dyDescent="0.25">
      <c r="A47" s="61"/>
      <c r="B47" s="62"/>
      <c r="C47" s="63"/>
      <c r="D47" s="6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Q47" s="6"/>
    </row>
  </sheetData>
  <mergeCells count="2">
    <mergeCell ref="B2:R2"/>
    <mergeCell ref="E37:F37"/>
  </mergeCells>
  <printOptions horizontalCentered="1" verticalCentered="1"/>
  <pageMargins left="0" right="0" top="0" bottom="0" header="0" footer="0.51181102362204722"/>
  <pageSetup paperSize="9" scale="4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</vt:lpstr>
      <vt:lpstr>год!Область_печати</vt:lpstr>
      <vt:lpstr>год!пр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Кремилина Наталья Владимировна</dc:creator>
  <cp:lastModifiedBy>Кантор</cp:lastModifiedBy>
  <dcterms:created xsi:type="dcterms:W3CDTF">2016-01-19T08:53:26Z</dcterms:created>
  <dcterms:modified xsi:type="dcterms:W3CDTF">2016-01-19T10:16:34Z</dcterms:modified>
</cp:coreProperties>
</file>